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 C1 Croatia" sheetId="1" r:id="rId5"/>
  </sheets>
  <definedNames/>
  <calcPr/>
</workbook>
</file>

<file path=xl/sharedStrings.xml><?xml version="1.0" encoding="utf-8"?>
<sst xmlns="http://schemas.openxmlformats.org/spreadsheetml/2006/main" count="76" uniqueCount="70">
  <si>
    <t>Pricing</t>
  </si>
  <si>
    <t>Role</t>
  </si>
  <si>
    <t>Language</t>
  </si>
  <si>
    <t>Price per FTE</t>
  </si>
  <si>
    <t>Productive h</t>
  </si>
  <si>
    <t>Price per hour</t>
  </si>
  <si>
    <t>Price per minute</t>
  </si>
  <si>
    <t>CS Specialist</t>
  </si>
  <si>
    <t>German (C1)</t>
  </si>
  <si>
    <t>2026 Monthly working hours breakdown per HC</t>
  </si>
  <si>
    <t>Trainer/TL</t>
  </si>
  <si>
    <t>blended</t>
  </si>
  <si>
    <t>2026 Working hours</t>
  </si>
  <si>
    <t>excluding public holidays</t>
  </si>
  <si>
    <t xml:space="preserve">Avg. monthly </t>
  </si>
  <si>
    <t>Assumptions:</t>
  </si>
  <si>
    <t xml:space="preserve">  less vacation</t>
  </si>
  <si>
    <t>21 days</t>
  </si>
  <si>
    <t>- FTE billing model, delivering 168 productive hours per FTE</t>
  </si>
  <si>
    <t>Scheduled hours</t>
  </si>
  <si>
    <t>- Productive hour: wait/avail time, coaching, talk/contact time, ticket processing, research, follow-ups</t>
  </si>
  <si>
    <t xml:space="preserve">  less avg sick leave</t>
  </si>
  <si>
    <t>average sick leave rate</t>
  </si>
  <si>
    <t>- Not billed: downtime (up to 30min), daily/team meetings, absences, setup time, breaks</t>
  </si>
  <si>
    <t>Expected avg. Login hours</t>
  </si>
  <si>
    <t>includes 60min off screen time within 8h shift</t>
  </si>
  <si>
    <t>- Croatia working shift is 8h total, wit 30min lunch break + 30min offscreen time</t>
  </si>
  <si>
    <t xml:space="preserve">  less breaks (1h total)</t>
  </si>
  <si>
    <t>- a team of 30 FTEs + 2 TL + 1 .5QA/Trainer</t>
  </si>
  <si>
    <t>Available for prod. h</t>
  </si>
  <si>
    <t>- Agent Profile: 1+ years of CS experience, C1 German, B1-B2 English</t>
  </si>
  <si>
    <t>Productive hours</t>
  </si>
  <si>
    <t>utilization</t>
  </si>
  <si>
    <t>- Senior/TL: 2+ years of CS experience, including training and QA</t>
  </si>
  <si>
    <t>126h includes 4h of billable coaching&amp;quality time per HC per month</t>
  </si>
  <si>
    <t>- +30% premium for Sundays, Night shifts (22-06), pulic holidays - applied once, not stacked if multiple</t>
  </si>
  <si>
    <t>- Hybrid model, with 50% of the team in WFH</t>
  </si>
  <si>
    <t>DE to CRO FTE calculator</t>
  </si>
  <si>
    <t>Hours</t>
  </si>
  <si>
    <t>Number</t>
  </si>
  <si>
    <t>Total h</t>
  </si>
  <si>
    <t>- replacement trainings covered by CoreX</t>
  </si>
  <si>
    <t>Billable FTE</t>
  </si>
  <si>
    <t>- All other costs except for travel and CRM/telephony software costs covered by CoreX</t>
  </si>
  <si>
    <t xml:space="preserve">  Deliverable by HC</t>
  </si>
  <si>
    <t>- Onsite operations in Croatia, remote Croatia, Bosnia and Serbia</t>
  </si>
  <si>
    <t>- Quality managment included in the price, up to 4h of coaching time to be billed per FTE, included in the 126.6h per HC per month</t>
  </si>
  <si>
    <t>- Sales related bonuses &amp; KPIs TBD and added on top of price per minute (entire amount goes to employees)</t>
  </si>
  <si>
    <t xml:space="preserve">Initial team P&amp;L Breakdown </t>
  </si>
  <si>
    <t>Price</t>
  </si>
  <si>
    <t>DE Specialist</t>
  </si>
  <si>
    <t>Team Lead</t>
  </si>
  <si>
    <t xml:space="preserve"> </t>
  </si>
  <si>
    <t>Price per HC</t>
  </si>
  <si>
    <t>HC</t>
  </si>
  <si>
    <t>Total</t>
  </si>
  <si>
    <t>Salary Cost</t>
  </si>
  <si>
    <t>Gross 1 Croatia</t>
  </si>
  <si>
    <t>Gross 2 add</t>
  </si>
  <si>
    <t>WFH + meal add on</t>
  </si>
  <si>
    <t>Bonus</t>
  </si>
  <si>
    <t>Payroll cost</t>
  </si>
  <si>
    <t>Total comp. per HC</t>
  </si>
  <si>
    <t>#</t>
  </si>
  <si>
    <t>Other direct costs</t>
  </si>
  <si>
    <t>Facilities</t>
  </si>
  <si>
    <t>Equipment</t>
  </si>
  <si>
    <t>Recruitment costs</t>
  </si>
  <si>
    <t>Gross Prof.</t>
  </si>
  <si>
    <t>GM%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</si>
</sst>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[$€]"/>
    <numFmt numFmtId="165" formatCode="0.0"/>
    <numFmt numFmtId="166" formatCode="_([$€-2]\ * #,##0.00_);_([$€-2]\ * \(#,##0.00\);_([$€-2]\ * &quot;-&quot;??_);_(@_)"/>
  </numFmts>
  <fonts count="20">
    <font>
      <sz val="10.0"/>
      <color rgb="FF000000"/>
      <name val="Arial"/>
      <scheme val="minor"/>
    </font>
    <font>
      <color theme="1"/>
      <name val="Calibri"/>
    </font>
    <font>
      <b/>
      <sz val="12.0"/>
      <color rgb="FF000000"/>
      <name val="Calibri"/>
    </font>
    <font>
      <b/>
      <color theme="1"/>
      <name val="Calibri"/>
    </font>
    <font>
      <b/>
      <sz val="12.0"/>
      <color theme="1"/>
      <name val="Calibri"/>
    </font>
    <font>
      <sz val="11.0"/>
      <color theme="1"/>
      <name val="Calibri"/>
    </font>
    <font>
      <i/>
      <sz val="11.0"/>
      <color theme="1"/>
      <name val="Calibri"/>
    </font>
    <font>
      <b/>
      <i/>
      <color theme="1"/>
      <name val="Arial"/>
      <scheme val="minor"/>
    </font>
    <font>
      <i/>
      <color theme="1"/>
      <name val="Arial"/>
      <scheme val="minor"/>
    </font>
    <font>
      <color theme="1"/>
      <name val="Arial"/>
      <scheme val="minor"/>
    </font>
    <font>
      <b/>
      <sz val="11.0"/>
      <color theme="1"/>
      <name val="Calibri"/>
    </font>
    <font>
      <b/>
      <sz val="11.0"/>
      <color theme="7"/>
      <name val="Calibri"/>
    </font>
    <font>
      <sz val="11.0"/>
      <color rgb="FF34A853"/>
      <name val="Calibri"/>
    </font>
    <font>
      <sz val="11.0"/>
      <color theme="7"/>
      <name val="Calibri"/>
    </font>
    <font>
      <b/>
      <sz val="11.0"/>
      <color rgb="FF34A853"/>
      <name val="Calibri"/>
    </font>
    <font>
      <b/>
      <sz val="11.0"/>
      <color rgb="FFC00000"/>
      <name val="Calibri"/>
    </font>
    <font>
      <sz val="11.0"/>
      <color rgb="FFC00000"/>
      <name val="Calibri"/>
    </font>
    <font>
      <b/>
      <color rgb="FF38761D"/>
      <name val="Calibri"/>
    </font>
    <font>
      <sz val="11.0"/>
      <color rgb="FF38761D"/>
      <name val="Calibri"/>
    </font>
    <font>
      <b/>
      <sz val="11.0"/>
      <color rgb="FF38761D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EFEFEF"/>
        <bgColor rgb="FFEFEFEF"/>
      </patternFill>
    </fill>
  </fills>
  <borders count="9">
    <border/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9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readingOrder="0"/>
    </xf>
    <xf borderId="1" fillId="0" fontId="3" numFmtId="0" xfId="0" applyAlignment="1" applyBorder="1" applyFont="1">
      <alignment horizontal="center" readingOrder="0"/>
    </xf>
    <xf borderId="2" fillId="0" fontId="3" numFmtId="0" xfId="0" applyAlignment="1" applyBorder="1" applyFont="1">
      <alignment horizontal="center" readingOrder="0"/>
    </xf>
    <xf borderId="3" fillId="0" fontId="1" numFmtId="0" xfId="0" applyAlignment="1" applyBorder="1" applyFont="1">
      <alignment readingOrder="0"/>
    </xf>
    <xf borderId="4" fillId="0" fontId="1" numFmtId="0" xfId="0" applyAlignment="1" applyBorder="1" applyFont="1">
      <alignment readingOrder="0"/>
    </xf>
    <xf borderId="4" fillId="0" fontId="1" numFmtId="164" xfId="0" applyAlignment="1" applyBorder="1" applyFont="1" applyNumberFormat="1">
      <alignment readingOrder="0"/>
    </xf>
    <xf borderId="4" fillId="0" fontId="1" numFmtId="165" xfId="0" applyAlignment="1" applyBorder="1" applyFont="1" applyNumberFormat="1">
      <alignment readingOrder="0"/>
    </xf>
    <xf borderId="4" fillId="0" fontId="1" numFmtId="164" xfId="0" applyAlignment="1" applyBorder="1" applyFont="1" applyNumberFormat="1">
      <alignment readingOrder="0"/>
    </xf>
    <xf borderId="4" fillId="2" fontId="1" numFmtId="164" xfId="0" applyAlignment="1" applyBorder="1" applyFill="1" applyFont="1" applyNumberFormat="1">
      <alignment readingOrder="0"/>
    </xf>
    <xf borderId="0" fillId="0" fontId="4" numFmtId="0" xfId="0" applyAlignment="1" applyFont="1">
      <alignment horizontal="center" readingOrder="0" vertical="bottom"/>
    </xf>
    <xf borderId="5" fillId="0" fontId="1" numFmtId="0" xfId="0" applyAlignment="1" applyBorder="1" applyFont="1">
      <alignment readingOrder="0"/>
    </xf>
    <xf borderId="6" fillId="0" fontId="1" numFmtId="0" xfId="0" applyAlignment="1" applyBorder="1" applyFont="1">
      <alignment readingOrder="0"/>
    </xf>
    <xf borderId="6" fillId="0" fontId="1" numFmtId="164" xfId="0" applyAlignment="1" applyBorder="1" applyFont="1" applyNumberFormat="1">
      <alignment readingOrder="0"/>
    </xf>
    <xf borderId="7" fillId="0" fontId="1" numFmtId="4" xfId="0" applyAlignment="1" applyBorder="1" applyFont="1" applyNumberFormat="1">
      <alignment horizontal="right" readingOrder="0"/>
    </xf>
    <xf borderId="0" fillId="0" fontId="5" numFmtId="0" xfId="0" applyAlignment="1" applyFont="1">
      <alignment readingOrder="0" vertical="bottom"/>
    </xf>
    <xf borderId="0" fillId="0" fontId="5" numFmtId="0" xfId="0" applyAlignment="1" applyFont="1">
      <alignment horizontal="right" readingOrder="0" vertical="bottom"/>
    </xf>
    <xf borderId="0" fillId="0" fontId="5" numFmtId="0" xfId="0" applyAlignment="1" applyFont="1">
      <alignment vertical="bottom"/>
    </xf>
    <xf borderId="0" fillId="0" fontId="6" numFmtId="0" xfId="0" applyAlignment="1" applyFont="1">
      <alignment readingOrder="0" shrinkToFit="0" vertical="bottom" wrapText="0"/>
    </xf>
    <xf borderId="0" fillId="0" fontId="5" numFmtId="2" xfId="0" applyAlignment="1" applyFont="1" applyNumberFormat="1">
      <alignment vertical="bottom"/>
    </xf>
    <xf borderId="0" fillId="0" fontId="5" numFmtId="165" xfId="0" applyAlignment="1" applyFont="1" applyNumberFormat="1">
      <alignment horizontal="right" vertical="bottom"/>
    </xf>
    <xf borderId="8" fillId="0" fontId="5" numFmtId="2" xfId="0" applyBorder="1" applyFont="1" applyNumberFormat="1"/>
    <xf borderId="0" fillId="0" fontId="7" numFmtId="0" xfId="0" applyAlignment="1" applyFont="1">
      <alignment readingOrder="0"/>
    </xf>
    <xf borderId="0" fillId="2" fontId="5" numFmtId="10" xfId="0" applyAlignment="1" applyFont="1" applyNumberFormat="1">
      <alignment horizontal="right" vertical="bottom"/>
    </xf>
    <xf borderId="0" fillId="0" fontId="6" numFmtId="0" xfId="0" applyAlignment="1" applyFont="1">
      <alignment vertical="bottom"/>
    </xf>
    <xf quotePrefix="1" borderId="0" fillId="0" fontId="8" numFmtId="0" xfId="0" applyAlignment="1" applyFont="1">
      <alignment readingOrder="0"/>
    </xf>
    <xf borderId="8" fillId="0" fontId="5" numFmtId="0" xfId="0" applyBorder="1" applyFont="1"/>
    <xf borderId="0" fillId="0" fontId="5" numFmtId="2" xfId="0" applyAlignment="1" applyFont="1" applyNumberFormat="1">
      <alignment readingOrder="0" vertical="bottom"/>
    </xf>
    <xf borderId="0" fillId="2" fontId="5" numFmtId="10" xfId="0" applyAlignment="1" applyFont="1" applyNumberFormat="1">
      <alignment horizontal="right" readingOrder="0" vertical="bottom"/>
    </xf>
    <xf borderId="0" fillId="0" fontId="6" numFmtId="0" xfId="0" applyAlignment="1" applyFont="1">
      <alignment readingOrder="0" vertical="bottom"/>
    </xf>
    <xf borderId="0" fillId="0" fontId="9" numFmtId="0" xfId="0" applyAlignment="1" applyFont="1">
      <alignment readingOrder="0"/>
    </xf>
    <xf borderId="0" fillId="0" fontId="5" numFmtId="0" xfId="0" applyFont="1"/>
    <xf borderId="0" fillId="0" fontId="10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5" numFmtId="165" xfId="0" applyFont="1" applyNumberFormat="1"/>
    <xf borderId="0" fillId="0" fontId="5" numFmtId="0" xfId="0" applyFont="1"/>
    <xf borderId="4" fillId="0" fontId="10" numFmtId="0" xfId="0" applyAlignment="1" applyBorder="1" applyFont="1">
      <alignment horizontal="center" readingOrder="0"/>
    </xf>
    <xf borderId="4" fillId="0" fontId="10" numFmtId="0" xfId="0" applyAlignment="1" applyBorder="1" applyFont="1">
      <alignment readingOrder="0"/>
    </xf>
    <xf borderId="4" fillId="0" fontId="5" numFmtId="165" xfId="0" applyAlignment="1" applyBorder="1" applyFont="1" applyNumberFormat="1">
      <alignment readingOrder="0"/>
    </xf>
    <xf borderId="4" fillId="0" fontId="5" numFmtId="0" xfId="0" applyBorder="1" applyFont="1"/>
    <xf borderId="4" fillId="0" fontId="5" numFmtId="0" xfId="0" applyAlignment="1" applyBorder="1" applyFont="1">
      <alignment readingOrder="0"/>
    </xf>
    <xf borderId="4" fillId="0" fontId="5" numFmtId="1" xfId="0" applyBorder="1" applyFont="1" applyNumberFormat="1"/>
    <xf borderId="0" fillId="0" fontId="10" numFmtId="0" xfId="0" applyFont="1"/>
    <xf borderId="0" fillId="0" fontId="4" numFmtId="0" xfId="0" applyAlignment="1" applyFont="1">
      <alignment readingOrder="0"/>
    </xf>
    <xf borderId="0" fillId="0" fontId="9" numFmtId="0" xfId="0" applyFont="1"/>
    <xf borderId="0" fillId="0" fontId="8" numFmtId="0" xfId="0" applyAlignment="1" applyFont="1">
      <alignment readingOrder="0"/>
    </xf>
    <xf borderId="0" fillId="3" fontId="3" numFmtId="0" xfId="0" applyAlignment="1" applyFill="1" applyFont="1">
      <alignment readingOrder="0"/>
    </xf>
    <xf borderId="8" fillId="3" fontId="10" numFmtId="0" xfId="0" applyAlignment="1" applyBorder="1" applyFont="1">
      <alignment horizontal="center" readingOrder="0"/>
    </xf>
    <xf borderId="8" fillId="0" fontId="10" numFmtId="0" xfId="0" applyAlignment="1" applyBorder="1" applyFont="1">
      <alignment readingOrder="0"/>
    </xf>
    <xf borderId="0" fillId="0" fontId="5" numFmtId="0" xfId="0" applyAlignment="1" applyFont="1">
      <alignment readingOrder="0"/>
    </xf>
    <xf borderId="8" fillId="3" fontId="5" numFmtId="0" xfId="0" applyAlignment="1" applyBorder="1" applyFont="1">
      <alignment readingOrder="0"/>
    </xf>
    <xf borderId="8" fillId="3" fontId="5" numFmtId="166" xfId="0" applyAlignment="1" applyBorder="1" applyFont="1" applyNumberFormat="1">
      <alignment readingOrder="0"/>
    </xf>
    <xf borderId="8" fillId="0" fontId="5" numFmtId="166" xfId="0" applyAlignment="1" applyBorder="1" applyFont="1" applyNumberFormat="1">
      <alignment readingOrder="0"/>
    </xf>
    <xf borderId="8" fillId="3" fontId="5" numFmtId="2" xfId="0" applyAlignment="1" applyBorder="1" applyFont="1" applyNumberFormat="1">
      <alignment readingOrder="0"/>
    </xf>
    <xf borderId="8" fillId="3" fontId="5" numFmtId="4" xfId="0" applyAlignment="1" applyBorder="1" applyFont="1" applyNumberFormat="1">
      <alignment readingOrder="0"/>
    </xf>
    <xf borderId="8" fillId="0" fontId="5" numFmtId="2" xfId="0" applyAlignment="1" applyBorder="1" applyFont="1" applyNumberFormat="1">
      <alignment readingOrder="0"/>
    </xf>
    <xf borderId="0" fillId="0" fontId="6" numFmtId="166" xfId="0" applyAlignment="1" applyFont="1" applyNumberFormat="1">
      <alignment readingOrder="0"/>
    </xf>
    <xf borderId="8" fillId="0" fontId="11" numFmtId="0" xfId="0" applyAlignment="1" applyBorder="1" applyFont="1">
      <alignment readingOrder="0"/>
    </xf>
    <xf borderId="8" fillId="0" fontId="12" numFmtId="166" xfId="0" applyAlignment="1" applyBorder="1" applyFont="1" applyNumberFormat="1">
      <alignment readingOrder="0"/>
    </xf>
    <xf borderId="8" fillId="0" fontId="13" numFmtId="166" xfId="0" applyBorder="1" applyFont="1" applyNumberFormat="1"/>
    <xf borderId="8" fillId="0" fontId="14" numFmtId="166" xfId="0" applyAlignment="1" applyBorder="1" applyFont="1" applyNumberFormat="1">
      <alignment readingOrder="0"/>
    </xf>
    <xf borderId="0" fillId="0" fontId="5" numFmtId="2" xfId="0" applyFont="1" applyNumberFormat="1"/>
    <xf borderId="0" fillId="0" fontId="15" numFmtId="0" xfId="0" applyFont="1"/>
    <xf borderId="8" fillId="4" fontId="10" numFmtId="0" xfId="0" applyAlignment="1" applyBorder="1" applyFill="1" applyFont="1">
      <alignment readingOrder="0"/>
    </xf>
    <xf borderId="8" fillId="4" fontId="5" numFmtId="166" xfId="0" applyBorder="1" applyFont="1" applyNumberFormat="1"/>
    <xf borderId="8" fillId="0" fontId="5" numFmtId="166" xfId="0" applyBorder="1" applyFont="1" applyNumberFormat="1"/>
    <xf borderId="0" fillId="0" fontId="16" numFmtId="0" xfId="0" applyAlignment="1" applyFont="1">
      <alignment readingOrder="0"/>
    </xf>
    <xf borderId="8" fillId="4" fontId="5" numFmtId="0" xfId="0" applyAlignment="1" applyBorder="1" applyFont="1">
      <alignment readingOrder="0"/>
    </xf>
    <xf borderId="8" fillId="4" fontId="5" numFmtId="166" xfId="0" applyAlignment="1" applyBorder="1" applyFont="1" applyNumberFormat="1">
      <alignment readingOrder="0"/>
    </xf>
    <xf borderId="8" fillId="0" fontId="6" numFmtId="166" xfId="0" applyAlignment="1" applyBorder="1" applyFont="1" applyNumberFormat="1">
      <alignment readingOrder="0"/>
    </xf>
    <xf borderId="0" fillId="0" fontId="1" numFmtId="0" xfId="0" applyAlignment="1" applyFont="1">
      <alignment readingOrder="0"/>
    </xf>
    <xf borderId="8" fillId="0" fontId="5" numFmtId="9" xfId="0" applyBorder="1" applyFont="1" applyNumberFormat="1"/>
    <xf borderId="0" fillId="0" fontId="1" numFmtId="0" xfId="0" applyFont="1"/>
    <xf quotePrefix="1" borderId="8" fillId="4" fontId="5" numFmtId="2" xfId="0" applyBorder="1" applyFont="1" applyNumberFormat="1"/>
    <xf borderId="8" fillId="4" fontId="5" numFmtId="2" xfId="0" applyAlignment="1" applyBorder="1" applyFont="1" applyNumberFormat="1">
      <alignment readingOrder="0"/>
    </xf>
    <xf borderId="0" fillId="0" fontId="15" numFmtId="0" xfId="0" applyAlignment="1" applyFont="1">
      <alignment readingOrder="0"/>
    </xf>
    <xf borderId="0" fillId="0" fontId="16" numFmtId="166" xfId="0" applyFont="1" applyNumberFormat="1"/>
    <xf borderId="0" fillId="0" fontId="15" numFmtId="166" xfId="0" applyFont="1" applyNumberFormat="1"/>
    <xf borderId="0" fillId="5" fontId="10" numFmtId="0" xfId="0" applyAlignment="1" applyFill="1" applyFont="1">
      <alignment readingOrder="0"/>
    </xf>
    <xf borderId="0" fillId="5" fontId="9" numFmtId="0" xfId="0" applyFont="1"/>
    <xf borderId="8" fillId="5" fontId="5" numFmtId="2" xfId="0" applyBorder="1" applyFont="1" applyNumberFormat="1"/>
    <xf borderId="0" fillId="5" fontId="1" numFmtId="0" xfId="0" applyAlignment="1" applyFont="1">
      <alignment readingOrder="0"/>
    </xf>
    <xf borderId="0" fillId="5" fontId="5" numFmtId="166" xfId="0" applyAlignment="1" applyFont="1" applyNumberFormat="1">
      <alignment readingOrder="0"/>
    </xf>
    <xf borderId="0" fillId="0" fontId="5" numFmtId="166" xfId="0" applyFont="1" applyNumberFormat="1"/>
    <xf borderId="0" fillId="5" fontId="1" numFmtId="0" xfId="0" applyFont="1"/>
    <xf quotePrefix="1" borderId="0" fillId="5" fontId="5" numFmtId="0" xfId="0" applyFont="1"/>
    <xf borderId="0" fillId="5" fontId="5" numFmtId="2" xfId="0" applyAlignment="1" applyFont="1" applyNumberFormat="1">
      <alignment readingOrder="0"/>
    </xf>
    <xf borderId="0" fillId="0" fontId="5" numFmtId="2" xfId="0" applyAlignment="1" applyFont="1" applyNumberFormat="1">
      <alignment readingOrder="0"/>
    </xf>
    <xf borderId="0" fillId="0" fontId="3" numFmtId="0" xfId="0" applyAlignment="1" applyFont="1">
      <alignment readingOrder="0"/>
    </xf>
    <xf borderId="0" fillId="0" fontId="10" numFmtId="166" xfId="0" applyFont="1" applyNumberFormat="1"/>
    <xf borderId="0" fillId="0" fontId="17" numFmtId="0" xfId="0" applyFont="1"/>
    <xf borderId="0" fillId="0" fontId="18" numFmtId="166" xfId="0" applyFont="1" applyNumberFormat="1"/>
    <xf borderId="0" fillId="0" fontId="19" numFmtId="166" xfId="0" applyFont="1" applyNumberFormat="1"/>
    <xf borderId="0" fillId="0" fontId="18" numFmtId="10" xfId="0" applyFont="1" applyNumberFormat="1"/>
    <xf borderId="0" fillId="0" fontId="19" numFmtId="10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75"/>
  <cols>
    <col customWidth="1" min="1" max="1" width="4.25"/>
    <col customWidth="1" min="2" max="2" width="22.88"/>
    <col customWidth="1" min="3" max="3" width="11.88"/>
    <col customWidth="1" min="4" max="4" width="13.38"/>
    <col customWidth="1" min="5" max="6" width="11.88"/>
    <col customWidth="1" min="7" max="7" width="15.5"/>
    <col customWidth="1" min="8" max="8" width="15.13"/>
    <col customWidth="1" min="9" max="9" width="21.38"/>
    <col customWidth="1" min="10" max="10" width="18.5"/>
    <col customWidth="1" min="11" max="11" width="10.88"/>
    <col customWidth="1" min="12" max="12" width="8.75"/>
    <col customWidth="1" min="13" max="13" width="9.5"/>
    <col customWidth="1" min="14" max="14" width="9.0"/>
    <col customWidth="1" min="15" max="15" width="10.88"/>
    <col customWidth="1" min="16" max="25" width="7.63"/>
  </cols>
  <sheetData>
    <row r="1" ht="12.0" customHeight="1">
      <c r="A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>
      <c r="A2" s="1"/>
      <c r="B2" s="2" t="s">
        <v>0</v>
      </c>
      <c r="C2" s="1"/>
      <c r="D2" s="1"/>
      <c r="E2" s="1"/>
      <c r="F2" s="1"/>
      <c r="P2" s="1"/>
      <c r="Q2" s="1"/>
      <c r="R2" s="1"/>
      <c r="S2" s="1"/>
      <c r="T2" s="1"/>
      <c r="U2" s="1"/>
      <c r="V2" s="1"/>
      <c r="W2" s="1"/>
      <c r="X2" s="1"/>
      <c r="Y2" s="1"/>
    </row>
    <row r="3">
      <c r="A3" s="1"/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1"/>
      <c r="P3" s="1"/>
      <c r="Q3" s="1"/>
      <c r="R3" s="1"/>
      <c r="S3" s="1"/>
      <c r="T3" s="1"/>
      <c r="U3" s="1"/>
      <c r="V3" s="1"/>
      <c r="W3" s="1"/>
      <c r="X3" s="1"/>
    </row>
    <row r="4">
      <c r="A4" s="1"/>
      <c r="B4" s="5" t="s">
        <v>7</v>
      </c>
      <c r="C4" s="6" t="s">
        <v>8</v>
      </c>
      <c r="D4" s="7">
        <f>F4*E4</f>
        <v>3931.2</v>
      </c>
      <c r="E4" s="8">
        <f>J17</f>
        <v>168</v>
      </c>
      <c r="F4" s="9">
        <f>G4*60</f>
        <v>23.4</v>
      </c>
      <c r="G4" s="10">
        <v>0.39</v>
      </c>
      <c r="H4" s="1"/>
      <c r="I4" s="1"/>
      <c r="J4" s="11" t="s">
        <v>9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>
      <c r="A5" s="1"/>
      <c r="B5" s="12" t="s">
        <v>10</v>
      </c>
      <c r="C5" s="13" t="s">
        <v>8</v>
      </c>
      <c r="D5" s="14" t="s">
        <v>11</v>
      </c>
      <c r="E5" s="13"/>
      <c r="F5" s="13" t="s">
        <v>11</v>
      </c>
      <c r="G5" s="15" t="s">
        <v>11</v>
      </c>
      <c r="I5" s="16" t="s">
        <v>12</v>
      </c>
      <c r="J5" s="17">
        <v>2016.0</v>
      </c>
      <c r="K5" s="18"/>
      <c r="L5" s="19" t="s">
        <v>13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6.5" customHeight="1">
      <c r="A6" s="1"/>
      <c r="I6" s="20" t="s">
        <v>14</v>
      </c>
      <c r="J6" s="21">
        <f>J5/12</f>
        <v>168</v>
      </c>
      <c r="K6" s="20"/>
      <c r="L6" s="2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17.25" customHeight="1">
      <c r="A7" s="1"/>
      <c r="B7" s="23" t="s">
        <v>15</v>
      </c>
      <c r="I7" s="18" t="s">
        <v>16</v>
      </c>
      <c r="J7" s="21">
        <f>K7*J6</f>
        <v>14</v>
      </c>
      <c r="K7" s="24">
        <f>21/252</f>
        <v>0.08333333333</v>
      </c>
      <c r="L7" s="25" t="s">
        <v>17</v>
      </c>
      <c r="M7" s="1"/>
      <c r="N7" s="1"/>
      <c r="O7" s="1"/>
      <c r="Q7" s="1"/>
      <c r="R7" s="1"/>
      <c r="S7" s="1"/>
      <c r="T7" s="1"/>
      <c r="U7" s="1"/>
      <c r="V7" s="1"/>
      <c r="W7" s="1"/>
      <c r="X7" s="1"/>
      <c r="Y7" s="1"/>
    </row>
    <row r="8">
      <c r="A8" s="1"/>
      <c r="B8" s="26" t="s">
        <v>18</v>
      </c>
      <c r="I8" s="18" t="s">
        <v>19</v>
      </c>
      <c r="J8" s="21">
        <f>J6-J7</f>
        <v>154</v>
      </c>
      <c r="K8" s="18"/>
      <c r="L8" s="27"/>
      <c r="N8" s="1"/>
      <c r="O8" s="1"/>
      <c r="U8" s="1"/>
      <c r="V8" s="1"/>
      <c r="W8" s="1"/>
      <c r="X8" s="1"/>
      <c r="Y8" s="1"/>
    </row>
    <row r="9">
      <c r="A9" s="1"/>
      <c r="B9" s="26" t="s">
        <v>20</v>
      </c>
      <c r="I9" s="28" t="s">
        <v>21</v>
      </c>
      <c r="J9" s="21">
        <f>K9*J8</f>
        <v>10.01</v>
      </c>
      <c r="K9" s="29">
        <v>0.065</v>
      </c>
      <c r="L9" s="30" t="s">
        <v>22</v>
      </c>
      <c r="N9" s="1"/>
      <c r="O9" s="1"/>
      <c r="U9" s="1"/>
      <c r="V9" s="1"/>
      <c r="W9" s="1"/>
      <c r="X9" s="1"/>
      <c r="Y9" s="1"/>
    </row>
    <row r="10">
      <c r="A10" s="1"/>
      <c r="B10" s="26" t="s">
        <v>23</v>
      </c>
      <c r="I10" s="16" t="s">
        <v>24</v>
      </c>
      <c r="J10" s="21">
        <f>J8-J9</f>
        <v>143.99</v>
      </c>
      <c r="K10" s="18"/>
      <c r="L10" s="30" t="s">
        <v>25</v>
      </c>
      <c r="N10" s="1"/>
      <c r="O10" s="1"/>
      <c r="U10" s="1"/>
      <c r="V10" s="1"/>
      <c r="W10" s="1"/>
      <c r="X10" s="1"/>
      <c r="Y10" s="1"/>
    </row>
    <row r="11">
      <c r="A11" s="1"/>
      <c r="B11" s="26" t="s">
        <v>26</v>
      </c>
      <c r="I11" s="31" t="s">
        <v>27</v>
      </c>
      <c r="J11" s="21">
        <f>K11*J10</f>
        <v>17.99875</v>
      </c>
      <c r="K11" s="29">
        <v>0.125</v>
      </c>
      <c r="L11" s="32"/>
      <c r="M11" s="1"/>
      <c r="N11" s="1"/>
      <c r="O11" s="1"/>
      <c r="U11" s="1"/>
      <c r="V11" s="1"/>
      <c r="W11" s="1"/>
      <c r="X11" s="1"/>
      <c r="Y11" s="1"/>
    </row>
    <row r="12">
      <c r="A12" s="1"/>
      <c r="B12" s="26" t="s">
        <v>28</v>
      </c>
      <c r="G12" s="33"/>
      <c r="H12" s="33"/>
      <c r="I12" s="31" t="s">
        <v>29</v>
      </c>
      <c r="J12" s="21">
        <f>J10-J11+15/60*21</f>
        <v>131.24125</v>
      </c>
      <c r="K12" s="32"/>
      <c r="L12" s="34"/>
      <c r="U12" s="1"/>
      <c r="V12" s="1"/>
      <c r="W12" s="1"/>
      <c r="X12" s="1"/>
      <c r="Y12" s="1"/>
    </row>
    <row r="13">
      <c r="A13" s="1"/>
      <c r="B13" s="26" t="s">
        <v>30</v>
      </c>
      <c r="I13" s="31" t="s">
        <v>31</v>
      </c>
      <c r="J13" s="35">
        <f>J12*K13</f>
        <v>126.6478063</v>
      </c>
      <c r="K13" s="29">
        <v>0.965</v>
      </c>
      <c r="L13" s="34" t="s">
        <v>32</v>
      </c>
      <c r="U13" s="1"/>
      <c r="V13" s="1"/>
      <c r="W13" s="1"/>
      <c r="X13" s="1"/>
      <c r="Y13" s="1"/>
    </row>
    <row r="14">
      <c r="A14" s="1"/>
      <c r="B14" s="26" t="s">
        <v>33</v>
      </c>
      <c r="G14" s="36"/>
      <c r="H14" s="33"/>
      <c r="J14" s="32"/>
      <c r="K14" s="32"/>
      <c r="L14" s="34" t="s">
        <v>34</v>
      </c>
      <c r="U14" s="1"/>
      <c r="V14" s="1"/>
      <c r="W14" s="1"/>
      <c r="X14" s="1"/>
      <c r="Y14" s="1"/>
    </row>
    <row r="15">
      <c r="A15" s="1"/>
      <c r="B15" s="26" t="s">
        <v>35</v>
      </c>
      <c r="G15" s="36"/>
      <c r="H15" s="33"/>
      <c r="U15" s="1"/>
      <c r="V15" s="1"/>
      <c r="W15" s="1"/>
      <c r="X15" s="1"/>
      <c r="Y15" s="1"/>
    </row>
    <row r="16">
      <c r="A16" s="1"/>
      <c r="B16" s="26" t="s">
        <v>36</v>
      </c>
      <c r="G16" s="36"/>
      <c r="H16" s="33"/>
      <c r="I16" s="37" t="s">
        <v>37</v>
      </c>
      <c r="J16" s="37" t="s">
        <v>38</v>
      </c>
      <c r="K16" s="37" t="s">
        <v>39</v>
      </c>
      <c r="L16" s="37" t="s">
        <v>40</v>
      </c>
      <c r="U16" s="1"/>
      <c r="V16" s="1"/>
      <c r="W16" s="1"/>
      <c r="X16" s="1"/>
      <c r="Y16" s="1"/>
    </row>
    <row r="17">
      <c r="A17" s="1"/>
      <c r="B17" s="26" t="s">
        <v>41</v>
      </c>
      <c r="G17" s="36"/>
      <c r="H17" s="33"/>
      <c r="I17" s="38" t="s">
        <v>42</v>
      </c>
      <c r="J17" s="39">
        <v>168.0</v>
      </c>
      <c r="K17" s="38">
        <v>30.0</v>
      </c>
      <c r="L17" s="40">
        <f t="shared" ref="L17:L18" si="1">J17*K17</f>
        <v>5040</v>
      </c>
      <c r="U17" s="1"/>
      <c r="V17" s="1"/>
      <c r="W17" s="1"/>
      <c r="X17" s="1"/>
      <c r="Y17" s="1"/>
    </row>
    <row r="18">
      <c r="A18" s="1"/>
      <c r="B18" s="26" t="s">
        <v>43</v>
      </c>
      <c r="D18" s="33"/>
      <c r="E18" s="33"/>
      <c r="G18" s="36"/>
      <c r="H18" s="36"/>
      <c r="I18" s="41" t="s">
        <v>44</v>
      </c>
      <c r="J18" s="39">
        <f>J13</f>
        <v>126.6478063</v>
      </c>
      <c r="K18" s="41">
        <v>39.8</v>
      </c>
      <c r="L18" s="42">
        <f t="shared" si="1"/>
        <v>5040.582689</v>
      </c>
      <c r="U18" s="1"/>
      <c r="V18" s="1"/>
      <c r="W18" s="1"/>
      <c r="X18" s="1"/>
      <c r="Y18" s="1"/>
    </row>
    <row r="19">
      <c r="A19" s="1"/>
      <c r="B19" s="26" t="s">
        <v>45</v>
      </c>
      <c r="F19" s="33"/>
      <c r="G19" s="36"/>
      <c r="K19" s="36"/>
      <c r="L19" s="36"/>
      <c r="P19" s="1"/>
      <c r="Q19" s="1"/>
      <c r="R19" s="1"/>
      <c r="S19" s="1"/>
      <c r="T19" s="1"/>
      <c r="U19" s="1"/>
    </row>
    <row r="20">
      <c r="A20" s="1"/>
      <c r="B20" s="26" t="s">
        <v>46</v>
      </c>
      <c r="F20" s="33"/>
      <c r="G20" s="36"/>
      <c r="K20" s="36"/>
      <c r="L20" s="36"/>
      <c r="P20" s="1"/>
      <c r="Q20" s="1"/>
      <c r="R20" s="1"/>
      <c r="S20" s="1"/>
      <c r="T20" s="1"/>
      <c r="U20" s="1"/>
    </row>
    <row r="21">
      <c r="A21" s="1"/>
      <c r="B21" s="26" t="s">
        <v>47</v>
      </c>
      <c r="F21" s="33"/>
      <c r="G21" s="36"/>
      <c r="K21" s="36"/>
      <c r="L21" s="36"/>
      <c r="P21" s="1"/>
      <c r="Q21" s="1"/>
      <c r="R21" s="1"/>
      <c r="S21" s="1"/>
      <c r="T21" s="1"/>
      <c r="U21" s="1"/>
    </row>
    <row r="22">
      <c r="A22" s="1"/>
      <c r="F22" s="33"/>
      <c r="G22" s="36"/>
      <c r="K22" s="36"/>
      <c r="L22" s="36"/>
      <c r="P22" s="1"/>
      <c r="Q22" s="1"/>
      <c r="R22" s="1"/>
      <c r="S22" s="1"/>
      <c r="T22" s="1"/>
      <c r="U22" s="1"/>
    </row>
    <row r="23">
      <c r="A23" s="43"/>
      <c r="B23" s="44" t="s">
        <v>48</v>
      </c>
      <c r="C23" s="33"/>
      <c r="D23" s="33"/>
      <c r="E23" s="33"/>
      <c r="F23" s="45"/>
      <c r="G23" s="45"/>
      <c r="K23" s="46"/>
      <c r="L23" s="36"/>
      <c r="M23" s="36"/>
      <c r="N23" s="36"/>
      <c r="O23" s="36"/>
    </row>
    <row r="24">
      <c r="A24" s="36"/>
      <c r="B24" s="47" t="s">
        <v>49</v>
      </c>
      <c r="C24" s="48" t="s">
        <v>50</v>
      </c>
      <c r="D24" s="48" t="s">
        <v>51</v>
      </c>
      <c r="E24" s="49"/>
      <c r="F24" s="36"/>
      <c r="G24" s="36"/>
      <c r="I24" s="50" t="s">
        <v>52</v>
      </c>
      <c r="J24" s="36"/>
      <c r="K24" s="36"/>
      <c r="L24" s="36"/>
      <c r="M24" s="36"/>
    </row>
    <row r="25">
      <c r="A25" s="36"/>
      <c r="B25" s="51" t="s">
        <v>53</v>
      </c>
      <c r="C25" s="52">
        <f>D4</f>
        <v>3931.2</v>
      </c>
      <c r="D25" s="52" t="str">
        <f t="shared" ref="D25:D26" si="2">D5</f>
        <v>blended</v>
      </c>
      <c r="E25" s="53"/>
      <c r="F25" s="36"/>
      <c r="G25" s="36"/>
      <c r="H25" s="36"/>
      <c r="I25" s="36"/>
      <c r="J25" s="36"/>
      <c r="K25" s="36"/>
      <c r="L25" s="36"/>
      <c r="M25" s="36"/>
    </row>
    <row r="26">
      <c r="A26" s="36"/>
      <c r="B26" s="54" t="s">
        <v>54</v>
      </c>
      <c r="C26" s="55">
        <v>30.0</v>
      </c>
      <c r="D26" s="52" t="str">
        <f t="shared" si="2"/>
        <v/>
      </c>
      <c r="E26" s="56"/>
      <c r="F26" s="36"/>
      <c r="G26" s="36"/>
      <c r="H26" s="36"/>
      <c r="I26" s="57"/>
      <c r="J26" s="36"/>
      <c r="K26" s="36"/>
      <c r="L26" s="36"/>
      <c r="M26" s="36"/>
    </row>
    <row r="27" ht="15.75" customHeight="1">
      <c r="A27" s="36"/>
      <c r="B27" s="58" t="s">
        <v>55</v>
      </c>
      <c r="C27" s="59">
        <f>C25*C26</f>
        <v>117936</v>
      </c>
      <c r="D27" s="60"/>
      <c r="E27" s="61">
        <f>C27</f>
        <v>117936</v>
      </c>
      <c r="F27" s="36"/>
      <c r="G27" s="36"/>
      <c r="H27" s="36"/>
      <c r="K27" s="62"/>
      <c r="L27" s="62"/>
      <c r="M27" s="36"/>
    </row>
    <row r="28" ht="15.75" customHeight="1">
      <c r="A28" s="36"/>
      <c r="B28" s="27"/>
      <c r="C28" s="53"/>
      <c r="D28" s="27"/>
      <c r="E28" s="53"/>
      <c r="F28" s="36"/>
      <c r="G28" s="36"/>
      <c r="H28" s="36"/>
      <c r="I28" s="63"/>
      <c r="J28" s="63"/>
      <c r="K28" s="63"/>
      <c r="L28" s="63"/>
      <c r="M28" s="36"/>
    </row>
    <row r="29" ht="15.75" customHeight="1">
      <c r="A29" s="62"/>
      <c r="B29" s="64" t="s">
        <v>56</v>
      </c>
      <c r="C29" s="65"/>
      <c r="D29" s="65"/>
      <c r="E29" s="66"/>
      <c r="F29" s="62"/>
      <c r="G29" s="62"/>
      <c r="H29" s="62"/>
      <c r="I29" s="67"/>
      <c r="J29" s="63"/>
      <c r="K29" s="63"/>
      <c r="L29" s="63"/>
      <c r="M29" s="62"/>
      <c r="N29" s="62"/>
      <c r="O29" s="62"/>
    </row>
    <row r="30" ht="15.75" customHeight="1">
      <c r="A30" s="63"/>
      <c r="B30" s="68" t="s">
        <v>57</v>
      </c>
      <c r="C30" s="69">
        <v>1500.0</v>
      </c>
      <c r="D30" s="69">
        <v>1700.0</v>
      </c>
      <c r="E30" s="70"/>
      <c r="F30" s="63"/>
      <c r="G30" s="63"/>
      <c r="H30" s="63"/>
      <c r="I30" s="71"/>
      <c r="J30" s="1"/>
      <c r="K30" s="1"/>
      <c r="L30" s="1"/>
      <c r="M30" s="63"/>
      <c r="N30" s="63"/>
      <c r="O30" s="63"/>
    </row>
    <row r="31" ht="15.75" customHeight="1">
      <c r="A31" s="63"/>
      <c r="B31" s="68" t="s">
        <v>58</v>
      </c>
      <c r="C31" s="65">
        <f t="shared" ref="C31:D31" si="3">C30*16.5%</f>
        <v>247.5</v>
      </c>
      <c r="D31" s="65">
        <f t="shared" si="3"/>
        <v>280.5</v>
      </c>
      <c r="E31" s="66"/>
      <c r="F31" s="63"/>
      <c r="G31" s="63"/>
      <c r="H31" s="63"/>
      <c r="I31" s="1"/>
      <c r="J31" s="1"/>
      <c r="K31" s="1"/>
      <c r="L31" s="1"/>
      <c r="M31" s="63"/>
      <c r="N31" s="63"/>
      <c r="O31" s="63"/>
    </row>
    <row r="32" ht="15.75" customHeight="1">
      <c r="A32" s="1"/>
      <c r="B32" s="68" t="s">
        <v>59</v>
      </c>
      <c r="C32" s="69">
        <v>170.0</v>
      </c>
      <c r="D32" s="69">
        <v>170.0</v>
      </c>
      <c r="E32" s="53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ht="15.75" customHeight="1">
      <c r="A33" s="43"/>
      <c r="B33" s="68" t="s">
        <v>60</v>
      </c>
      <c r="C33" s="69">
        <v>75.0</v>
      </c>
      <c r="D33" s="69">
        <v>100.0</v>
      </c>
      <c r="E33" s="72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ht="15.75" customHeight="1">
      <c r="A34" s="73"/>
      <c r="B34" s="68" t="s">
        <v>61</v>
      </c>
      <c r="C34" s="69">
        <v>25.0</v>
      </c>
      <c r="D34" s="69">
        <v>25.0</v>
      </c>
      <c r="E34" s="66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ht="15.75" customHeight="1">
      <c r="A35" s="73"/>
      <c r="B35" s="68" t="s">
        <v>62</v>
      </c>
      <c r="C35" s="65">
        <f t="shared" ref="C35:D35" si="4">C34+C32+C31+C30+C33</f>
        <v>2017.5</v>
      </c>
      <c r="D35" s="65">
        <f t="shared" si="4"/>
        <v>2275.5</v>
      </c>
      <c r="E35" s="66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ht="15.75" customHeight="1">
      <c r="A36" s="73"/>
      <c r="B36" s="74" t="s">
        <v>63</v>
      </c>
      <c r="C36" s="75">
        <f>K18</f>
        <v>39.8</v>
      </c>
      <c r="D36" s="75">
        <v>3.5</v>
      </c>
      <c r="E36" s="56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ht="15.75" customHeight="1">
      <c r="A37" s="36"/>
      <c r="B37" s="76" t="s">
        <v>55</v>
      </c>
      <c r="C37" s="77">
        <f t="shared" ref="C37:D37" si="5">C35*C36</f>
        <v>80296.5</v>
      </c>
      <c r="D37" s="77">
        <f t="shared" si="5"/>
        <v>7964.25</v>
      </c>
      <c r="E37" s="78">
        <f>sum(C37:D37)</f>
        <v>88260.75</v>
      </c>
      <c r="F37" s="1"/>
      <c r="G37" s="1"/>
      <c r="H37" s="1"/>
      <c r="I37" s="1"/>
      <c r="J37" s="1"/>
      <c r="K37" s="1"/>
      <c r="L37" s="1"/>
      <c r="M37" s="1"/>
      <c r="N37" s="1"/>
      <c r="O37" s="1"/>
    </row>
    <row r="38" ht="15.75" customHeight="1">
      <c r="A38" s="1"/>
      <c r="B38" s="1"/>
      <c r="C38" s="1"/>
      <c r="D38" s="2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ht="15.75" customHeight="1">
      <c r="A39" s="1"/>
      <c r="B39" s="79" t="s">
        <v>64</v>
      </c>
      <c r="C39" s="80"/>
      <c r="D39" s="8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ht="15.75" customHeight="1">
      <c r="A40" s="1"/>
      <c r="B40" s="82" t="s">
        <v>65</v>
      </c>
      <c r="C40" s="83">
        <v>45.0</v>
      </c>
      <c r="D40" s="83">
        <v>45.0</v>
      </c>
      <c r="E40" s="84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ht="15.75" customHeight="1">
      <c r="A41" s="1"/>
      <c r="B41" s="85" t="s">
        <v>66</v>
      </c>
      <c r="C41" s="83">
        <v>55.0</v>
      </c>
      <c r="D41" s="83">
        <v>55.0</v>
      </c>
      <c r="E41" s="84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ht="15.75" customHeight="1">
      <c r="A42" s="1"/>
      <c r="B42" s="82" t="s">
        <v>67</v>
      </c>
      <c r="C42" s="83">
        <v>30.0</v>
      </c>
      <c r="D42" s="83">
        <v>30.0</v>
      </c>
      <c r="E42" s="84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ht="15.75" customHeight="1">
      <c r="A43" s="1"/>
      <c r="B43" s="86" t="s">
        <v>63</v>
      </c>
      <c r="C43" s="87">
        <f t="shared" ref="C43:D43" si="6">C36</f>
        <v>39.8</v>
      </c>
      <c r="D43" s="87">
        <f t="shared" si="6"/>
        <v>3.5</v>
      </c>
      <c r="E43" s="88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ht="15.75" customHeight="1">
      <c r="A44" s="1"/>
      <c r="B44" s="89" t="s">
        <v>55</v>
      </c>
      <c r="C44" s="84">
        <f t="shared" ref="C44:D44" si="7">SUM(C40,C41,C42)*C43</f>
        <v>5174</v>
      </c>
      <c r="D44" s="84">
        <f t="shared" si="7"/>
        <v>455</v>
      </c>
      <c r="E44" s="90">
        <f>sum(C44:D44)</f>
        <v>5629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W44" s="1"/>
      <c r="X44" s="1"/>
      <c r="Y44" s="1"/>
    </row>
    <row r="45" ht="15.75" customHeight="1">
      <c r="A45" s="1"/>
      <c r="D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W45" s="1"/>
      <c r="X45" s="1"/>
      <c r="Y45" s="1"/>
    </row>
    <row r="46" ht="15.75" customHeight="1">
      <c r="A46" s="1"/>
      <c r="B46" s="91" t="s">
        <v>68</v>
      </c>
      <c r="C46" s="92">
        <f t="shared" ref="C46:E46" si="8">C27-C37-C44</f>
        <v>32465.5</v>
      </c>
      <c r="D46" s="92">
        <f t="shared" si="8"/>
        <v>-8419.25</v>
      </c>
      <c r="E46" s="93">
        <f t="shared" si="8"/>
        <v>24046.25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W46" s="1"/>
      <c r="X46" s="1"/>
      <c r="Y46" s="1"/>
    </row>
    <row r="47" ht="15.75" customHeight="1">
      <c r="A47" s="1"/>
      <c r="B47" s="91" t="s">
        <v>69</v>
      </c>
      <c r="C47" s="94">
        <f>C46/C27</f>
        <v>0.2752806607</v>
      </c>
      <c r="D47" s="94"/>
      <c r="E47" s="95">
        <f>E46/E27</f>
        <v>0.2038923654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ht="15.75" customHeight="1">
      <c r="A50" s="1"/>
      <c r="B50" s="1"/>
      <c r="C50" s="1"/>
      <c r="D50" s="1"/>
      <c r="E50" s="71"/>
      <c r="F50" s="7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ht="15.75" customHeight="1">
      <c r="A51" s="1"/>
      <c r="B51" s="1"/>
      <c r="C51" s="1"/>
      <c r="D51" s="1"/>
      <c r="E51" s="71"/>
      <c r="F51" s="7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ht="15.75" customHeight="1">
      <c r="A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ht="15.75" customHeight="1">
      <c r="A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ht="15.75" customHeight="1">
      <c r="A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ht="15.75" customHeight="1">
      <c r="A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ht="15.75" customHeight="1">
      <c r="A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ht="15.75" customHeight="1">
      <c r="A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</sheetData>
  <mergeCells count="1">
    <mergeCell ref="J4:M4"/>
  </mergeCells>
  <printOptions/>
  <pageMargins bottom="0.75" footer="0.0" header="0.0" left="0.7" right="0.7" top="0.75"/>
  <pageSetup orientation="portrait"/>
  <drawing r:id="rId1"/>
</worksheet>
</file>